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Instructions" sheetId="2" state="visible" r:id="rId2"/>
    <sheet name="Model" sheetId="3" state="visible" r:id="rId3"/>
    <sheet name="Self-Check" sheetId="4" state="visible" r:id="rId4"/>
    <sheet name="Solution 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0x"/>
  </numFmts>
  <fonts count="9">
    <font>
      <name val="Calibri"/>
      <family val="2"/>
      <color theme="1"/>
      <sz val="11"/>
      <scheme val="minor"/>
    </font>
    <font>
      <name val="Calibri"/>
      <b val="1"/>
      <color rgb="FF1F3864"/>
      <sz val="14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color rgb="FF0000FF"/>
      <sz val="11"/>
    </font>
    <font>
      <name val="Calibri"/>
      <color rgb="FF008000"/>
      <sz val="11"/>
    </font>
    <font>
      <name val="Calibri"/>
      <color rgb="FFC00000"/>
      <sz val="11"/>
    </font>
    <font>
      <name val="Calibri"/>
      <b val="1"/>
      <color rgb="FFFFFFFF"/>
      <sz val="11"/>
    </font>
    <font>
      <name val="Calibri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D9E1F2"/>
      </patternFill>
    </fill>
    <fill>
      <patternFill patternType="solid">
        <fgColor rgb="FFF2F2F2"/>
      </patternFill>
    </fill>
    <fill>
      <patternFill patternType="solid">
        <fgColor rgb="FF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3" fontId="4" fillId="0" borderId="0" pivotButton="0" quotePrefix="0" xfId="0"/>
    <xf numFmtId="164" fontId="4" fillId="0" borderId="0" pivotButton="0" quotePrefix="0" xfId="0"/>
    <xf numFmtId="10" fontId="4" fillId="0" borderId="0" pivotButton="0" quotePrefix="0" xfId="0"/>
    <xf numFmtId="165" fontId="4" fillId="0" borderId="0" pivotButton="0" quotePrefix="0" xfId="0"/>
    <xf numFmtId="0" fontId="2" fillId="3" borderId="0" pivotButton="0" quotePrefix="0" xfId="0"/>
    <xf numFmtId="0" fontId="4" fillId="3" borderId="0" pivotButton="0" quotePrefix="0" xfId="0"/>
    <xf numFmtId="0" fontId="3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164" fontId="3" fillId="0" borderId="0" pivotButton="0" quotePrefix="0" xfId="0"/>
    <xf numFmtId="0" fontId="3" fillId="0" borderId="0" pivotButton="0" quotePrefix="0" xfId="0"/>
    <xf numFmtId="164" fontId="5" fillId="0" borderId="0" pivotButton="0" quotePrefix="0" xfId="0"/>
    <xf numFmtId="0" fontId="3" fillId="0" borderId="0" applyAlignment="1" pivotButton="0" quotePrefix="0" xfId="0">
      <alignment horizontal="center"/>
    </xf>
    <xf numFmtId="0" fontId="7" fillId="4" borderId="0" applyAlignment="1" pivotButton="0" quotePrefix="0" xfId="0">
      <alignment horizontal="center" vertical="center" wrapText="1"/>
    </xf>
    <xf numFmtId="4" fontId="8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ill>
        <patternFill patternType="solid">
          <fgColor rgb="FFC6EFCE"/>
        </patternFill>
      </fill>
    </dxf>
    <dxf>
      <font>
        <b val="1"/>
        <color rgb="FFC00000"/>
      </font>
      <fill>
        <patternFill patternType="solid">
          <fgColor rgb="FFFFC7CE"/>
        </patternFill>
      </fill>
    </dxf>
    <dxf>
      <fill>
        <patternFill patternType="solid">
          <f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32" customWidth="1" min="1" max="1"/>
    <col width="16" customWidth="1" min="2" max="2"/>
  </cols>
  <sheetData>
    <row r="1" ht="22" customHeight="1">
      <c r="A1" s="1" t="inlineStr">
        <is>
          <t>Module 05 — NOI &amp; Sizing: Assumptions</t>
        </is>
      </c>
    </row>
    <row r="5">
      <c r="A5" s="2" t="inlineStr">
        <is>
          <t>PROPERTY (illustrative)</t>
        </is>
      </c>
      <c r="B5" s="3" t="n"/>
    </row>
    <row r="6">
      <c r="A6" s="4" t="inlineStr">
        <is>
          <t>Units</t>
        </is>
      </c>
      <c r="B6" s="5" t="n">
        <v>50</v>
      </c>
    </row>
    <row r="7">
      <c r="A7" s="4" t="inlineStr">
        <is>
          <t>Avg in-place rent / mo</t>
        </is>
      </c>
      <c r="B7" s="6" t="n">
        <v>2200</v>
      </c>
    </row>
    <row r="8">
      <c r="A8" s="4" t="inlineStr">
        <is>
          <t>Vacancy / credit loss %</t>
        </is>
      </c>
      <c r="B8" s="7" t="n">
        <v>0.05</v>
      </c>
    </row>
    <row r="9">
      <c r="A9" s="4" t="inlineStr">
        <is>
          <t>Other income / yr</t>
        </is>
      </c>
      <c r="B9" s="6" t="n">
        <v>60000</v>
      </c>
    </row>
    <row r="10">
      <c r="A10" s="4" t="inlineStr">
        <is>
          <t>Opex % of EGI</t>
        </is>
      </c>
      <c r="B10" s="7" t="n">
        <v>0.4</v>
      </c>
    </row>
    <row r="11">
      <c r="A11" s="2" t="inlineStr">
        <is>
          <t>SIZING CONSTRAINTS</t>
        </is>
      </c>
      <c r="B11" s="3" t="n"/>
    </row>
    <row r="12">
      <c r="A12" s="4" t="inlineStr">
        <is>
          <t>As-stabilized value</t>
        </is>
      </c>
      <c r="B12" s="6" t="n">
        <v>40000000</v>
      </c>
    </row>
    <row r="13">
      <c r="A13" s="4" t="inlineStr">
        <is>
          <t>Total project cost</t>
        </is>
      </c>
      <c r="B13" s="6" t="n">
        <v>30000000</v>
      </c>
    </row>
    <row r="14">
      <c r="A14" s="4" t="inlineStr">
        <is>
          <t>Max LTV %</t>
        </is>
      </c>
      <c r="B14" s="7" t="n">
        <v>0.65</v>
      </c>
    </row>
    <row r="15">
      <c r="A15" s="4" t="inlineStr">
        <is>
          <t>Max LTC %</t>
        </is>
      </c>
      <c r="B15" s="7" t="n">
        <v>0.7</v>
      </c>
    </row>
    <row r="16">
      <c r="A16" s="4" t="inlineStr">
        <is>
          <t>Min DSCR</t>
        </is>
      </c>
      <c r="B16" s="8" t="n">
        <v>1.25</v>
      </c>
    </row>
    <row r="17">
      <c r="A17" s="4" t="inlineStr">
        <is>
          <t>Note rate (I/O)</t>
        </is>
      </c>
      <c r="B17" s="7" t="n">
        <v>0.078</v>
      </c>
    </row>
    <row r="18">
      <c r="A18" s="4" t="inlineStr">
        <is>
          <t>Debt-yield floor</t>
        </is>
      </c>
      <c r="B18" s="7" t="n">
        <v>0.09</v>
      </c>
    </row>
    <row r="20">
      <c r="A20" s="9" t="inlineStr">
        <is>
          <t>COLOR LEGEND</t>
        </is>
      </c>
    </row>
    <row r="21">
      <c r="A21" s="10" t="inlineStr">
        <is>
          <t>Blue = input / assumption</t>
        </is>
      </c>
    </row>
    <row r="22">
      <c r="A22" s="11" t="inlineStr">
        <is>
          <t>Black = formula / calculation</t>
        </is>
      </c>
    </row>
    <row r="23">
      <c r="A23" s="12" t="inlineStr">
        <is>
          <t>Green = link to another sheet</t>
        </is>
      </c>
    </row>
    <row r="24">
      <c r="A24" s="13" t="inlineStr">
        <is>
          <t>Red = warning / failed check</t>
        </is>
      </c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4" t="inlineStr">
        <is>
          <t>Module 05 — Property NOI Build &amp; Debt Sizing</t>
        </is>
      </c>
    </row>
    <row r="2">
      <c r="A2" s="15" t="inlineStr">
        <is>
          <t>Goal: build NOI from the bottom up, then size a loan to the binding constraint.</t>
        </is>
      </c>
    </row>
    <row r="3">
      <c r="A3" s="16" t="inlineStr">
        <is>
          <t>Inputs (illustrative): 50-unit multifamily; avg in-place rent $2,200/mo; 5% vacancy/credit loss; other income $60,000/yr; opex = 40% of EGI. Sizing: max 65% LTV of $40,000,000; max 70% LTC of $30,000,000; 1.25x DSCR on stabilized NOI at a 7.80% I/O note rate; 9.0% debt-yield floor.</t>
        </is>
      </c>
    </row>
    <row r="4">
      <c r="A4" s="16" t="inlineStr">
        <is>
          <t>Estimated time: 45-60 minutes.</t>
        </is>
      </c>
    </row>
    <row r="5">
      <c r="A5" s="16" t="inlineStr"/>
    </row>
    <row r="6">
      <c r="A6" s="15" t="inlineStr">
        <is>
          <t>Tasks:</t>
        </is>
      </c>
    </row>
    <row r="7">
      <c r="A7" s="16" t="inlineStr">
        <is>
          <t>1. NOI BRIDGE: GPR -&gt; less vacancy -&gt; + other income = EGI -&gt; less opex = NOI. (Exclude debt service, capex, depreciation, tax.)</t>
        </is>
      </c>
    </row>
    <row r="8">
      <c r="A8" s="16" t="inlineStr">
        <is>
          <t>2. SIZING: compute the max loan under each of the four constraints.</t>
        </is>
      </c>
    </row>
    <row r="9">
      <c r="A9" s="16" t="inlineStr">
        <is>
          <t xml:space="preserve">   - LTV: LTV% x value;  LTC: LTC% x cost;</t>
        </is>
      </c>
    </row>
    <row r="10">
      <c r="A10" s="16" t="inlineStr">
        <is>
          <t xml:space="preserve">   - DSCR: (NOI / min DSCR) / note rate  (I/O);  Debt yield: NOI / DY floor.</t>
        </is>
      </c>
    </row>
    <row r="11">
      <c r="A11" s="16" t="inlineStr">
        <is>
          <t>3. BINDING: take the MIN across the four and flag which one binds.</t>
        </is>
      </c>
    </row>
    <row r="12">
      <c r="A12" s="16" t="inlineStr"/>
    </row>
    <row r="13">
      <c r="A13" s="15" t="inlineStr">
        <is>
          <t>Open Self-Check: EGI, NOI, each constraint and the binding loan should read 'OK correct'.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4" customWidth="1" min="3" max="3"/>
    <col width="30" customWidth="1" min="4" max="4"/>
    <col width="16" customWidth="1" min="5" max="5"/>
  </cols>
  <sheetData>
    <row r="1" ht="22" customHeight="1">
      <c r="A1" s="1" t="inlineStr">
        <is>
          <t>Model — NOI bridge &amp; debt sizing</t>
        </is>
      </c>
    </row>
    <row r="4">
      <c r="A4" s="2" t="inlineStr">
        <is>
          <t>NOI BRIDGE</t>
        </is>
      </c>
      <c r="B4" s="3" t="n"/>
      <c r="D4" s="2" t="inlineStr">
        <is>
          <t>DEBT SIZING</t>
        </is>
      </c>
      <c r="E4" s="3" t="n"/>
    </row>
    <row r="5">
      <c r="A5" s="4" t="inlineStr">
        <is>
          <t>Gross Potential Rent (GPR)</t>
        </is>
      </c>
      <c r="B5" s="17">
        <f>Assumptions!$B$6*Assumptions!$B$7*12</f>
        <v/>
      </c>
      <c r="D5" s="18" t="inlineStr">
        <is>
          <t>Max loan @ LTV</t>
        </is>
      </c>
      <c r="E5" s="17">
        <f>Assumptions!$B$14*Assumptions!$B$12</f>
        <v/>
      </c>
    </row>
    <row r="6">
      <c r="A6" s="18" t="inlineStr">
        <is>
          <t>Less: vacancy / credit loss</t>
        </is>
      </c>
      <c r="B6" s="17">
        <f>-B5*Assumptions!$B$8</f>
        <v/>
      </c>
      <c r="D6" s="18" t="inlineStr">
        <is>
          <t>Max loan @ LTC</t>
        </is>
      </c>
      <c r="E6" s="17">
        <f>Assumptions!$B$15*Assumptions!$B$13</f>
        <v/>
      </c>
    </row>
    <row r="7">
      <c r="A7" s="18" t="inlineStr">
        <is>
          <t>Plus: other income</t>
        </is>
      </c>
      <c r="B7" s="19">
        <f>Assumptions!$B$9</f>
        <v/>
      </c>
      <c r="D7" s="18" t="inlineStr">
        <is>
          <t>Max loan @ DSCR</t>
        </is>
      </c>
      <c r="E7" s="17">
        <f>(B10/Assumptions!$B$16)/Assumptions!$B$17</f>
        <v/>
      </c>
    </row>
    <row r="8">
      <c r="A8" s="4" t="inlineStr">
        <is>
          <t>Effective Gross Income (EGI)</t>
        </is>
      </c>
      <c r="B8" s="17">
        <f>B5+B6+B7</f>
        <v/>
      </c>
      <c r="D8" s="18" t="inlineStr">
        <is>
          <t>Max loan @ debt yield</t>
        </is>
      </c>
      <c r="E8" s="17">
        <f>B10/Assumptions!$B$18</f>
        <v/>
      </c>
    </row>
    <row r="9">
      <c r="A9" s="18" t="inlineStr">
        <is>
          <t>Less: operating expenses</t>
        </is>
      </c>
      <c r="B9" s="17">
        <f>-B8*Assumptions!$B$10</f>
        <v/>
      </c>
      <c r="D9" s="4" t="inlineStr">
        <is>
          <t>Binding loan (MIN)</t>
        </is>
      </c>
      <c r="E9" s="17">
        <f>MIN(E5,E6,E7,E8)</f>
        <v/>
      </c>
    </row>
    <row r="10">
      <c r="A10" s="4" t="inlineStr">
        <is>
          <t>Net Operating Income (NOI)</t>
        </is>
      </c>
      <c r="B10" s="17">
        <f>B8+B9</f>
        <v/>
      </c>
      <c r="D10" s="4" t="inlineStr">
        <is>
          <t>Binding constraint</t>
        </is>
      </c>
      <c r="E10" s="18">
        <f>IFERROR(INDEX({"LTV";"LTC";"DSCR";"Debt yield"},MATCH(E9,E5:E8,0)),"")</f>
        <v/>
      </c>
    </row>
    <row r="13">
      <c r="A13" s="2" t="inlineStr">
        <is>
          <t>CHECKS</t>
        </is>
      </c>
      <c r="B13" s="3" t="n"/>
      <c r="C13" s="3" t="n"/>
    </row>
    <row r="14">
      <c r="A14" s="18" t="inlineStr">
        <is>
          <t>EGI &lt; GPR + other income</t>
        </is>
      </c>
      <c r="C14" s="20">
        <f>IF(B8&lt;=B5+Assumptions!$B$9,"OK","FAIL")</f>
        <v/>
      </c>
    </row>
    <row r="15">
      <c r="A15" s="18" t="inlineStr">
        <is>
          <t>NOI &gt; 0</t>
        </is>
      </c>
      <c r="C15" s="20">
        <f>IF(B10&gt;0,"OK","FAIL")</f>
        <v/>
      </c>
    </row>
    <row r="16">
      <c r="A16" s="18" t="inlineStr">
        <is>
          <t>NOI &lt; EGI (opex positive)</t>
        </is>
      </c>
      <c r="C16" s="20">
        <f>IF(B10&lt;B8,"OK","FAIL")</f>
        <v/>
      </c>
    </row>
    <row r="17">
      <c r="A17" s="18" t="inlineStr">
        <is>
          <t>Binding = MIN of constraints</t>
        </is>
      </c>
      <c r="C17" s="20">
        <f>IF(ABS(E9-MIN(E5,E6,E7,E8))&lt;1,"OK","FAIL")</f>
        <v/>
      </c>
    </row>
    <row r="18">
      <c r="A18" s="18" t="inlineStr">
        <is>
          <t>All constraints &gt; 0</t>
        </is>
      </c>
      <c r="C18" s="20">
        <f>IF(AND(E5&gt;0,E6&gt;0,E7&gt;0,E8&gt;0),"OK","FAIL")</f>
        <v/>
      </c>
    </row>
  </sheetData>
  <mergeCells count="1">
    <mergeCell ref="A1:D1"/>
  </mergeCells>
  <conditionalFormatting sqref="C14:C18">
    <cfRule type="expression" priority="1" dxfId="0">
      <formula>EXACT(C14,"OK")</formula>
    </cfRule>
    <cfRule type="expression" priority="2" dxfId="1">
      <formula>EXACT(C14,"FAIL")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6" customWidth="1" min="3" max="3"/>
    <col width="16" customWidth="1" min="4" max="4"/>
  </cols>
  <sheetData>
    <row r="1" ht="22" customHeight="1">
      <c r="A1" s="1" t="inlineStr">
        <is>
          <t>Self-Check — should read 'OK correct'</t>
        </is>
      </c>
    </row>
    <row r="3">
      <c r="A3" s="21" t="inlineStr">
        <is>
          <t>Task</t>
        </is>
      </c>
      <c r="B3" s="21" t="inlineStr">
        <is>
          <t>Your cell</t>
        </is>
      </c>
      <c r="C3" s="21" t="inlineStr">
        <is>
          <t>(expected)</t>
        </is>
      </c>
      <c r="D3" s="21" t="inlineStr">
        <is>
          <t>Result</t>
        </is>
      </c>
    </row>
    <row r="4">
      <c r="A4" s="18" t="inlineStr">
        <is>
          <t>EGI</t>
        </is>
      </c>
      <c r="C4" s="22" t="n">
        <v>1314000</v>
      </c>
      <c r="D4" s="18">
        <f>IF(ABS(Model!B8-C4)&lt;=1,"OK correct","keep working")</f>
        <v/>
      </c>
    </row>
    <row r="5">
      <c r="A5" s="18" t="inlineStr">
        <is>
          <t>NOI</t>
        </is>
      </c>
      <c r="C5" s="22" t="n">
        <v>788400</v>
      </c>
      <c r="D5" s="18">
        <f>IF(ABS(Model!B10-C5)&lt;=1,"OK correct","keep working")</f>
        <v/>
      </c>
    </row>
    <row r="6">
      <c r="A6" s="18" t="inlineStr">
        <is>
          <t>Max loan @ LTV</t>
        </is>
      </c>
      <c r="C6" s="22" t="n">
        <v>26000000</v>
      </c>
      <c r="D6" s="18">
        <f>IF(ABS(Model!E5-C6)&lt;=1,"OK correct","keep working")</f>
        <v/>
      </c>
    </row>
    <row r="7">
      <c r="A7" s="18" t="inlineStr">
        <is>
          <t>Max loan @ LTC</t>
        </is>
      </c>
      <c r="C7" s="22" t="n">
        <v>21000000</v>
      </c>
      <c r="D7" s="18">
        <f>IF(ABS(Model!E6-C7)&lt;=1,"OK correct","keep working")</f>
        <v/>
      </c>
    </row>
    <row r="8">
      <c r="A8" s="18" t="inlineStr">
        <is>
          <t>Max loan @ DSCR</t>
        </is>
      </c>
      <c r="C8" s="22" t="n">
        <v>8086153.8462</v>
      </c>
      <c r="D8" s="18">
        <f>IF(ABS(Model!E7-C8)&lt;=1,"OK correct","keep working")</f>
        <v/>
      </c>
    </row>
    <row r="9">
      <c r="A9" s="18" t="inlineStr">
        <is>
          <t>Max loan @ debt yield</t>
        </is>
      </c>
      <c r="C9" s="22" t="n">
        <v>8760000</v>
      </c>
      <c r="D9" s="18">
        <f>IF(ABS(Model!E8-C9)&lt;=1,"OK correct","keep working")</f>
        <v/>
      </c>
    </row>
    <row r="10">
      <c r="A10" s="18" t="inlineStr">
        <is>
          <t>Binding loan</t>
        </is>
      </c>
      <c r="C10" s="22" t="n">
        <v>8086153.8462</v>
      </c>
      <c r="D10" s="18">
        <f>IF(ABS(Model!E9-C10)&lt;=1,"OK correct","keep working")</f>
        <v/>
      </c>
    </row>
  </sheetData>
  <mergeCells count="1">
    <mergeCell ref="A1:D1"/>
  </mergeCells>
  <conditionalFormatting sqref="D4:D10">
    <cfRule type="expression" priority="1" dxfId="0">
      <formula>EXACT(D4,"OK correct")</formula>
    </cfRule>
    <cfRule type="expression" priority="2" dxfId="2">
      <formula>NOT(EXACT(D4,"OK correct"))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58" customWidth="1" min="3" max="3"/>
  </cols>
  <sheetData>
    <row r="1" ht="22" customHeight="1">
      <c r="A1" s="1" t="inlineStr">
        <is>
          <t>Solution Notes — expected results (computed independently)</t>
        </is>
      </c>
    </row>
    <row r="3">
      <c r="A3" s="21" t="inlineStr">
        <is>
          <t>Task</t>
        </is>
      </c>
      <c r="B3" s="21" t="inlineStr">
        <is>
          <t>Expected</t>
        </is>
      </c>
      <c r="C3" s="21" t="inlineStr">
        <is>
          <t>Explanation</t>
        </is>
      </c>
    </row>
    <row r="4" ht="32" customHeight="1">
      <c r="A4" s="23" t="inlineStr">
        <is>
          <t>GPR</t>
        </is>
      </c>
      <c r="B4" s="24" t="inlineStr">
        <is>
          <t>$1,320,000</t>
        </is>
      </c>
      <c r="C4" s="24" t="inlineStr">
        <is>
          <t>50 units x $2,200 x 12.</t>
        </is>
      </c>
    </row>
    <row r="5" ht="32" customHeight="1">
      <c r="A5" s="23" t="inlineStr">
        <is>
          <t>EGI</t>
        </is>
      </c>
      <c r="B5" s="24" t="inlineStr">
        <is>
          <t>$1,314,000</t>
        </is>
      </c>
      <c r="C5" s="24" t="inlineStr">
        <is>
          <t>GPR less 5% vacancy plus $60k other income.</t>
        </is>
      </c>
    </row>
    <row r="6" ht="32" customHeight="1">
      <c r="A6" s="23" t="inlineStr">
        <is>
          <t>NOI</t>
        </is>
      </c>
      <c r="B6" s="24" t="inlineStr">
        <is>
          <t>$788,400</t>
        </is>
      </c>
      <c r="C6" s="24" t="inlineStr">
        <is>
          <t>EGI less 40% opex.</t>
        </is>
      </c>
    </row>
    <row r="7" ht="32" customHeight="1">
      <c r="A7" s="23" t="inlineStr">
        <is>
          <t>Max loan: LTV / LTC</t>
        </is>
      </c>
      <c r="B7" s="24" t="inlineStr">
        <is>
          <t>$26,000,000 / $21,000,000</t>
        </is>
      </c>
      <c r="C7" s="24" t="inlineStr">
        <is>
          <t>65% of value / 70% of cost.</t>
        </is>
      </c>
    </row>
    <row r="8" ht="32" customHeight="1">
      <c r="A8" s="23" t="inlineStr">
        <is>
          <t>Max loan: DSCR / DY</t>
        </is>
      </c>
      <c r="B8" s="24" t="inlineStr">
        <is>
          <t>$8,086,154 / $8,760,000</t>
        </is>
      </c>
      <c r="C8" s="24" t="inlineStr">
        <is>
          <t>(NOI/1.25)/7.8% and NOI/9%.</t>
        </is>
      </c>
    </row>
    <row r="9" ht="32" customHeight="1">
      <c r="A9" s="23" t="inlineStr">
        <is>
          <t>Binding loan</t>
        </is>
      </c>
      <c r="B9" s="24" t="inlineStr">
        <is>
          <t>$8,086,154</t>
        </is>
      </c>
      <c r="C9" s="24" t="inlineStr">
        <is>
          <t>DSCR binds — the smallest of the four.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2026-06-18T16:06:56Z</dcterms:created>
  <dcterms:modified xsi:type="dcterms:W3CDTF">2026-06-18T16:06:56Z</dcterms:modified>
</cp:coreProperties>
</file>